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4385" windowHeight="6375"/>
  </bookViews>
  <sheets>
    <sheet name="عربي" sheetId="2" r:id="rId1"/>
    <sheet name="English" sheetId="1" r:id="rId2"/>
  </sheets>
  <definedNames>
    <definedName name="BudgetYear" localSheetId="0">عربي!$C$2</definedName>
    <definedName name="BudgetYear">English!$C$2</definedName>
    <definedName name="_xlnm.Print_Titles" localSheetId="1">English!$13:$13</definedName>
    <definedName name="_xlnm.Print_Titles" localSheetId="0">عربي!$13:$13</definedName>
  </definedNames>
  <calcPr calcId="152511"/>
</workbook>
</file>

<file path=xl/calcChain.xml><?xml version="1.0" encoding="utf-8"?>
<calcChain xmlns="http://schemas.openxmlformats.org/spreadsheetml/2006/main">
  <c r="C11" i="2" l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28" i="2" l="1"/>
  <c r="M28" i="2"/>
  <c r="L28" i="2"/>
  <c r="K28" i="2"/>
  <c r="J28" i="2"/>
  <c r="I28" i="2"/>
  <c r="H28" i="2"/>
  <c r="G28" i="2"/>
  <c r="F28" i="2"/>
  <c r="E28" i="2"/>
  <c r="D28" i="2"/>
  <c r="C28" i="2"/>
  <c r="C5" i="2" s="1"/>
  <c r="O14" i="2"/>
  <c r="N11" i="2"/>
  <c r="M11" i="2"/>
  <c r="L11" i="2"/>
  <c r="K11" i="2"/>
  <c r="J11" i="2"/>
  <c r="I11" i="2"/>
  <c r="H11" i="2"/>
  <c r="G11" i="2"/>
  <c r="G5" i="2" s="1"/>
  <c r="F11" i="2"/>
  <c r="E11" i="2"/>
  <c r="D11" i="2"/>
  <c r="O10" i="2"/>
  <c r="O9" i="2"/>
  <c r="O8" i="2"/>
  <c r="I5" i="2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O9" i="1"/>
  <c r="O8" i="1"/>
  <c r="M5" i="1"/>
  <c r="L5" i="1"/>
  <c r="J5" i="1"/>
  <c r="I5" i="1"/>
  <c r="H5" i="1"/>
  <c r="G5" i="1"/>
  <c r="F5" i="1"/>
  <c r="E5" i="1"/>
  <c r="D5" i="1"/>
  <c r="C5" i="1"/>
  <c r="E5" i="2" l="1"/>
  <c r="N5" i="1"/>
  <c r="O11" i="1"/>
  <c r="O28" i="1"/>
  <c r="O5" i="1" s="1"/>
  <c r="F5" i="2"/>
  <c r="J5" i="2"/>
  <c r="O28" i="2"/>
  <c r="D5" i="2"/>
  <c r="L5" i="2"/>
  <c r="H5" i="2"/>
  <c r="O11" i="2"/>
  <c r="O5" i="2" l="1"/>
</calcChain>
</file>

<file path=xl/sharedStrings.xml><?xml version="1.0" encoding="utf-8"?>
<sst xmlns="http://schemas.openxmlformats.org/spreadsheetml/2006/main" count="134" uniqueCount="76">
  <si>
    <t>Grocery</t>
  </si>
  <si>
    <t>Tuition</t>
  </si>
  <si>
    <t>Entertainment</t>
  </si>
  <si>
    <t>Monthly Cash</t>
  </si>
  <si>
    <t>Savings</t>
  </si>
  <si>
    <t>CASH AVAILABLE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</si>
  <si>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</si>
  <si>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</si>
  <si>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</si>
  <si>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</si>
  <si>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</si>
  <si>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</si>
  <si>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</si>
  <si>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</si>
  <si>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</si>
  <si>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</si>
  <si>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</si>
  <si>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TREND</t>
  </si>
  <si>
    <t>MAR</t>
  </si>
  <si>
    <t>INCOME TYPE</t>
  </si>
  <si>
    <t>EXPENSES</t>
  </si>
  <si>
    <t>TOTAL EXPENSES</t>
  </si>
  <si>
    <t>TOTAL INCOME</t>
  </si>
  <si>
    <t>YTD TOTAL</t>
  </si>
  <si>
    <t>YEAR:</t>
  </si>
  <si>
    <t>ميزانية العائلة</t>
  </si>
  <si>
    <t>السنة</t>
  </si>
  <si>
    <t>النقد المتوفر</t>
  </si>
  <si>
    <t>النقد (الكاش) الشهري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</si>
  <si>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</si>
  <si>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</si>
  <si>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</si>
  <si>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</si>
  <si>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</si>
  <si>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</si>
  <si>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</si>
  <si>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</si>
  <si>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</si>
  <si>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</si>
  <si>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</si>
  <si>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</si>
  <si>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الإجمالي طوال السنة</t>
  </si>
  <si>
    <t>نوع الدخل</t>
  </si>
  <si>
    <t>الدخل الشهري (الراتب)</t>
  </si>
  <si>
    <t>دخل شهري آخر</t>
  </si>
  <si>
    <t>إجمالي الدخل</t>
  </si>
  <si>
    <t>المصروفات</t>
  </si>
  <si>
    <t>إيجار منزل</t>
  </si>
  <si>
    <t>مصاريف بقالة</t>
  </si>
  <si>
    <t>مصاريف السيارة</t>
  </si>
  <si>
    <t>فاتورة هاتف</t>
  </si>
  <si>
    <t>فاتورة جوال</t>
  </si>
  <si>
    <t>فاتورة إنترنت</t>
  </si>
  <si>
    <t>فاتورة كهرباء</t>
  </si>
  <si>
    <t>فاتورة مياه</t>
  </si>
  <si>
    <t>مصاريف تعليم</t>
  </si>
  <si>
    <t>مصاريف ترفيهية</t>
  </si>
  <si>
    <t>إجمالي المصاريف</t>
  </si>
  <si>
    <t>مبلغ توفير</t>
  </si>
  <si>
    <t>مؤشر التغير</t>
  </si>
  <si>
    <t>مصاريف صيانة</t>
  </si>
  <si>
    <t>مصروف عامل أو عاملة</t>
  </si>
  <si>
    <t>فاتورة أخرى</t>
  </si>
  <si>
    <t>Income (Salary)</t>
  </si>
  <si>
    <t>Income (Other)</t>
  </si>
  <si>
    <t>House Rental</t>
  </si>
  <si>
    <t>Car Expenses</t>
  </si>
  <si>
    <t>Telephone Bill</t>
  </si>
  <si>
    <t>Mobile Phone Bill</t>
  </si>
  <si>
    <t>Internet Bill</t>
  </si>
  <si>
    <t>Electricity Bill</t>
  </si>
  <si>
    <t>Water Bill</t>
  </si>
  <si>
    <t>Other Bill</t>
  </si>
  <si>
    <t>FAMILY BUDGET</t>
  </si>
  <si>
    <t>Labor Salary</t>
  </si>
  <si>
    <t>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</si>
</sst>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SAR]\ #,##0.00_);\([$SAR]\ #,##0.00\)"/>
  </numFmts>
  <fonts count="12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2"/>
      <color theme="0" tint="-0.34998626667073579"/>
      <name val="Arial"/>
      <family val="2"/>
      <scheme val="minor"/>
    </font>
    <font>
      <b/>
      <sz val="12"/>
      <color theme="0" tint="-0.34998626667073579"/>
      <name val="Bookman Old Style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31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64" fontId="0" fillId="0" borderId="0" xfId="2" applyNumberFormat="1" applyFont="1" applyFill="1" applyBorder="1" applyAlignment="1">
      <alignment vertical="center"/>
    </xf>
    <xf numFmtId="164" fontId="0" fillId="0" borderId="0" xfId="0" applyNumberFormat="1" applyFont="1" applyFill="1" applyBorder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7" fillId="0" borderId="0" xfId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8">
    <cellStyle name="20% - Accent1" xfId="2" builtinId="30"/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3" builtinId="15" customBuiltin="1"/>
    <cellStyle name="Total" xfId="7" builtinId="25" customBuiltin="1"/>
  </cellStyles>
  <dxfs count="1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[$SAR]\ #,##0.00_);\([$SAR]\ 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0" tint="-0.34998626667073579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34998626667073579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[$SAR]\ #,##0.00_);\([$SAR]\ 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64" formatCode="[$SAR]\ #,##0.00_);\([$SAR]\ 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0" tint="-0.34998626667073579"/>
        <name val="Arial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 tint="-0.34998626667073579"/>
        <name val="Bookman Old Style"/>
        <scheme val="major"/>
      </font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90"/>
      <tableStyleElement type="headerRow" dxfId="189"/>
      <tableStyleElement type="totalRow" dxfId="188"/>
      <tableStyleElement type="firstColumn" dxfId="187"/>
      <tableStyleElement type="firstHeaderCell" dxfId="186"/>
      <tableStyleElement type="firstTotalCell" dxfId="185"/>
    </tableStyle>
    <tableStyle name="Family Budget Cash Available 2" pivot="0" count="6">
      <tableStyleElement type="wholeTable" dxfId="184"/>
      <tableStyleElement type="headerRow" dxfId="183"/>
      <tableStyleElement type="totalRow" dxfId="182"/>
      <tableStyleElement type="firstColumn" dxfId="181"/>
      <tableStyleElement type="firstHeaderCell" dxfId="180"/>
      <tableStyleElement type="firstTotalCell" dxfId="179"/>
    </tableStyle>
    <tableStyle name="Family Budget Cash Available 3" pivot="0" count="6">
      <tableStyleElement type="wholeTable" dxfId="178"/>
      <tableStyleElement type="headerRow" dxfId="177"/>
      <tableStyleElement type="totalRow" dxfId="176"/>
      <tableStyleElement type="firstColumn" dxfId="175"/>
      <tableStyleElement type="firstHeaderCell" dxfId="174"/>
      <tableStyleElement type="firstTotalCell" dxfId="17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Header Artwork" descr="Line drawing of tree and house" title="Budget Artwork"/>
        <xdr:cNvSpPr>
          <a:spLocks noChangeAspect="1" noEditPoints="1"/>
        </xdr:cNvSpPr>
      </xdr:nvSpPr>
      <xdr:spPr bwMode="auto">
        <a:xfrm flipH="1">
          <a:off x="10047613470" y="126996"/>
          <a:ext cx="6595528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ln/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5</xdr:col>
      <xdr:colOff>539749</xdr:colOff>
      <xdr:row>0</xdr:row>
      <xdr:rowOff>105834</xdr:rowOff>
    </xdr:from>
    <xdr:to>
      <xdr:col>7</xdr:col>
      <xdr:colOff>539750</xdr:colOff>
      <xdr:row>2</xdr:row>
      <xdr:rowOff>55230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5" t="33611" r="16297" b="34166"/>
        <a:stretch/>
      </xdr:blipFill>
      <xdr:spPr>
        <a:xfrm>
          <a:off x="10056166917" y="105834"/>
          <a:ext cx="2010834" cy="637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Header Artwork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ln/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sp>
    <xdr:clientData/>
  </xdr:twoCellAnchor>
  <xdr:twoCellAnchor editAs="oneCell">
    <xdr:from>
      <xdr:col>5</xdr:col>
      <xdr:colOff>402167</xdr:colOff>
      <xdr:row>0</xdr:row>
      <xdr:rowOff>105833</xdr:rowOff>
    </xdr:from>
    <xdr:to>
      <xdr:col>7</xdr:col>
      <xdr:colOff>465668</xdr:colOff>
      <xdr:row>2</xdr:row>
      <xdr:rowOff>55229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5" t="33611" r="16297" b="34166"/>
        <a:stretch/>
      </xdr:blipFill>
      <xdr:spPr>
        <a:xfrm>
          <a:off x="4974167" y="105833"/>
          <a:ext cx="2010834" cy="6373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blIncome5" displayName="tblIncome5" ref="B7:P11" totalsRowCount="1" headerRowDxfId="172" headerRowCellStyle="Heading 1">
  <tableColumns count="15">
    <tableColumn id="1" name="نوع الدخل" totalsRowLabel="إجمالي الدخل" dataDxfId="171" totalsRowDxfId="170"/>
    <tableColumn id="2" name="يناير" totalsRowFunction="sum" dataDxfId="169" totalsRowDxfId="168" dataCellStyle="20% - Accent1"/>
    <tableColumn id="3" name="فبراير" totalsRowFunction="sum" dataDxfId="167" totalsRowDxfId="166" dataCellStyle="20% - Accent1"/>
    <tableColumn id="4" name="مارس" totalsRowFunction="sum" dataDxfId="165" totalsRowDxfId="164" dataCellStyle="20% - Accent1"/>
    <tableColumn id="5" name="أبريل" totalsRowFunction="sum" dataDxfId="163" totalsRowDxfId="162" dataCellStyle="20% - Accent1"/>
    <tableColumn id="6" name="مايو" totalsRowFunction="sum" dataDxfId="161" totalsRowDxfId="160" dataCellStyle="20% - Accent1"/>
    <tableColumn id="7" name="يونيو" totalsRowFunction="sum" dataDxfId="159" totalsRowDxfId="158" dataCellStyle="20% - Accent1"/>
    <tableColumn id="8" name="يوليو" totalsRowFunction="sum" dataDxfId="157" totalsRowDxfId="156" dataCellStyle="20% - Accent1"/>
    <tableColumn id="9" name="أغسطس" totalsRowFunction="sum" dataDxfId="155" totalsRowDxfId="154" dataCellStyle="20% - Accent1"/>
    <tableColumn id="10" name="سبتمبر" totalsRowFunction="sum" dataDxfId="153" totalsRowDxfId="152" dataCellStyle="20% - Accent1"/>
    <tableColumn id="11" name="أكتوبر" totalsRowFunction="sum" dataDxfId="151" totalsRowDxfId="150" dataCellStyle="20% - Accent1"/>
    <tableColumn id="12" name="نوفمبر" totalsRowFunction="sum" dataDxfId="149" totalsRowDxfId="148" dataCellStyle="20% - Accent1"/>
    <tableColumn id="13" name="ديسمبر" totalsRowFunction="sum" dataDxfId="147" totalsRowDxfId="146" dataCellStyle="20% - Accent1"/>
    <tableColumn id="14" name="الإجمالي طوال السنة" totalsRowFunction="sum" dataDxfId="145" totalsRowDxfId="144" dataCellStyle="20% - Accent1">
      <calculatedColumnFormula>SUM(tblIncome5[[#This Row],[يناير]:[ديسمبر]])</calculatedColumnFormula>
    </tableColumn>
    <tableColumn id="15" name="مؤشر التغير" totalsRowDxfId="143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2.xml><?xml version="1.0" encoding="utf-8"?>
<table xmlns="http://schemas.openxmlformats.org/spreadsheetml/2006/main" id="5" name="tblExpenses6" displayName="tblExpenses6" ref="B13:P28" totalsRowCount="1" headerRowDxfId="142" headerRowCellStyle="Heading 1">
  <tableColumns count="15">
    <tableColumn id="1" name="المصروفات" totalsRowLabel="إجمالي المصاريف" dataDxfId="141" totalsRowDxfId="140"/>
    <tableColumn id="2" name="يناير" totalsRowFunction="sum" dataDxfId="139" totalsRowDxfId="138" dataCellStyle="20% - Accent1"/>
    <tableColumn id="3" name="فبراير" totalsRowFunction="sum" dataDxfId="137" totalsRowDxfId="136" dataCellStyle="20% - Accent1"/>
    <tableColumn id="4" name="مارس" totalsRowFunction="sum" dataDxfId="135" totalsRowDxfId="134" dataCellStyle="20% - Accent1"/>
    <tableColumn id="5" name="أبريل" totalsRowFunction="sum" dataDxfId="133" totalsRowDxfId="132" dataCellStyle="20% - Accent1"/>
    <tableColumn id="6" name="مايو" totalsRowFunction="sum" dataDxfId="131" totalsRowDxfId="130" dataCellStyle="20% - Accent1"/>
    <tableColumn id="7" name="يونيو" totalsRowFunction="sum" dataDxfId="129" totalsRowDxfId="128" dataCellStyle="20% - Accent1"/>
    <tableColumn id="8" name="يوليو" totalsRowFunction="sum" dataDxfId="127" totalsRowDxfId="126" dataCellStyle="20% - Accent1"/>
    <tableColumn id="9" name="أغسطس" totalsRowFunction="sum" dataDxfId="125" totalsRowDxfId="124" dataCellStyle="20% - Accent1"/>
    <tableColumn id="10" name="سبتمبر" totalsRowFunction="sum" dataDxfId="123" totalsRowDxfId="122" dataCellStyle="20% - Accent1"/>
    <tableColumn id="11" name="أكتوبر" totalsRowFunction="sum" dataDxfId="121" totalsRowDxfId="120" dataCellStyle="20% - Accent1"/>
    <tableColumn id="12" name="نوفمبر" totalsRowFunction="sum" dataDxfId="119" totalsRowDxfId="118" dataCellStyle="20% - Accent1"/>
    <tableColumn id="13" name="ديسمبر" totalsRowFunction="sum" dataDxfId="117" totalsRowDxfId="116" dataCellStyle="20% - Accent1"/>
    <tableColumn id="14" name="الإجمالي طوال السنة" totalsRowFunction="sum" dataDxfId="115" totalsRowDxfId="114" dataCellStyle="20% - Accent1">
      <calculatedColumnFormula>SUM(tblExpenses6[[#This Row],[يناير]:[ديسمبر]])</calculatedColumnFormula>
    </tableColumn>
    <tableColumn id="15" name="مؤشر التغير" totalsRowDxfId="113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3.xml><?xml version="1.0" encoding="utf-8"?>
<table xmlns="http://schemas.openxmlformats.org/spreadsheetml/2006/main" id="6" name="tblCashAvailable7" displayName="tblCashAvailable7" ref="B4:P5" headerRowDxfId="112" headerRowCellStyle="Heading 1">
  <tableColumns count="15">
    <tableColumn id="1" name="النقد المتوفر" totalsRowLabel="Total" dataDxfId="111" totalsRowDxfId="110"/>
    <tableColumn id="2" name="يناير" dataDxfId="109" totalsRowDxfId="108">
      <calculatedColumnFormula>tblIncome5[[#Totals],[يناير]]-tblExpenses6[[#Totals],[يناير]]</calculatedColumnFormula>
    </tableColumn>
    <tableColumn id="3" name="فبراير" dataDxfId="107" totalsRowDxfId="106">
      <calculatedColumnFormula>tblIncome5[[#Totals],[فبراير]]-tblExpenses6[[#Totals],[فبراير]]</calculatedColumnFormula>
    </tableColumn>
    <tableColumn id="4" name="مارس" dataDxfId="105" totalsRowDxfId="104">
      <calculatedColumnFormula>tblIncome5[[#Totals],[مارس]]-tblExpenses6[[#Totals],[مارس]]</calculatedColumnFormula>
    </tableColumn>
    <tableColumn id="5" name="أبريل" dataDxfId="103" totalsRowDxfId="102">
      <calculatedColumnFormula>tblIncome5[[#Totals],[أبريل]]-tblExpenses6[[#Totals],[أبريل]]</calculatedColumnFormula>
    </tableColumn>
    <tableColumn id="6" name="مايو" dataDxfId="101" totalsRowDxfId="100">
      <calculatedColumnFormula>tblIncome5[[#Totals],[مايو]]-tblExpenses6[[#Totals],[مايو]]</calculatedColumnFormula>
    </tableColumn>
    <tableColumn id="7" name="يونيو" dataDxfId="99" totalsRowDxfId="98">
      <calculatedColumnFormula>tblIncome5[[#Totals],[يونيو]]-tblExpenses6[[#Totals],[يونيو]]</calculatedColumnFormula>
    </tableColumn>
    <tableColumn id="8" name="يوليو" dataDxfId="97" totalsRowDxfId="96">
      <calculatedColumnFormula>tblIncome5[[#Totals],[يوليو]]-tblExpenses6[[#Totals],[يوليو]]</calculatedColumnFormula>
    </tableColumn>
    <tableColumn id="9" name="أغسطس" dataDxfId="95" totalsRowDxfId="94">
      <calculatedColumnFormula>tblIncome5[[#Totals],[أغسطس]]-tblExpenses6[[#Totals],[أغسطس]]</calculatedColumnFormula>
    </tableColumn>
    <tableColumn id="10" name="سبتمبر" dataDxfId="93" totalsRowDxfId="92"/>
    <tableColumn id="11" name="أكتوبر" dataDxfId="91" totalsRowDxfId="90">
      <calculatedColumnFormula>tblIncome5[[#Totals],[أكتوبر]]-tblExpenses6[[#Totals],[أكتوبر]]</calculatedColumnFormula>
    </tableColumn>
    <tableColumn id="12" name="نوفمبر" dataDxfId="89" totalsRowDxfId="88"/>
    <tableColumn id="13" name="ديسمبر" dataDxfId="87" totalsRowDxfId="86"/>
    <tableColumn id="14" name="الإجمالي طوال السنة" dataDxfId="85" totalsRowDxfId="84">
      <calculatedColumnFormula>tblIncome5[[#Totals],[الإجمالي طوال السنة]]-tblExpenses6[[#Totals],[الإجمالي طوال السنة]]</calculatedColumnFormula>
    </tableColumn>
    <tableColumn id="15" name="مؤشر التغير" totalsRowFunction="count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ables/table4.xml><?xml version="1.0" encoding="utf-8"?>
<table xmlns="http://schemas.openxmlformats.org/spreadsheetml/2006/main" id="1" name="tblIncome" displayName="tblIncome" ref="B7:P11" totalsRowCount="1" headerRowCellStyle="Heading 1">
  <tableColumns count="15">
    <tableColumn id="1" name="INCOME TYPE" totalsRowLabel="TOTAL INCOME" totalsRowDxfId="83"/>
    <tableColumn id="2" name="JAN" totalsRowFunction="sum" dataDxfId="82" totalsRowDxfId="81"/>
    <tableColumn id="3" name="FEB" totalsRowFunction="sum" dataDxfId="80" totalsRowDxfId="79"/>
    <tableColumn id="4" name="MAR" totalsRowFunction="sum" dataDxfId="78" totalsRowDxfId="77"/>
    <tableColumn id="5" name="APR" totalsRowFunction="sum" dataDxfId="76" totalsRowDxfId="75"/>
    <tableColumn id="6" name="MAY" totalsRowFunction="sum" dataDxfId="74" totalsRowDxfId="73"/>
    <tableColumn id="7" name="JUN" totalsRowFunction="sum" dataDxfId="72" totalsRowDxfId="71"/>
    <tableColumn id="8" name="JUL" totalsRowFunction="sum" dataDxfId="70" totalsRowDxfId="69"/>
    <tableColumn id="9" name="AUG" totalsRowFunction="sum" dataDxfId="68" totalsRowDxfId="67"/>
    <tableColumn id="10" name="SEP" totalsRowFunction="sum" dataDxfId="66" totalsRowDxfId="65"/>
    <tableColumn id="11" name="OCT" totalsRowFunction="sum" dataDxfId="64" totalsRowDxfId="63"/>
    <tableColumn id="12" name="NOV" totalsRowFunction="sum" dataDxfId="62" totalsRowDxfId="61"/>
    <tableColumn id="13" name="DEC" totalsRowFunction="sum" dataDxfId="60" totalsRowDxfId="59"/>
    <tableColumn id="14" name="YTD TOTAL" totalsRowFunction="sum" dataDxfId="58" totalsRowDxfId="57">
      <calculatedColumnFormula>SUM(tblIncome[[#This Row],[JAN]:[DEC]])</calculatedColumnFormula>
    </tableColumn>
    <tableColumn id="15" name="TREND" totalsRowDxfId="56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onthly Income" altTextSummary="Summarizes income by type for each calendar month."/>
    </ext>
  </extLst>
</table>
</file>

<file path=xl/tables/table5.xml><?xml version="1.0" encoding="utf-8"?>
<table xmlns="http://schemas.openxmlformats.org/spreadsheetml/2006/main" id="2" name="tblExpenses" displayName="tblExpenses" ref="B13:P28" totalsRowCount="1" headerRowCellStyle="Heading 1">
  <tableColumns count="15">
    <tableColumn id="1" name="EXPENSES" totalsRowLabel="TOTAL EXPENSES" dataDxfId="55"/>
    <tableColumn id="2" name="JAN" totalsRowFunction="sum" dataDxfId="54" totalsRowDxfId="53"/>
    <tableColumn id="3" name="FEB" totalsRowFunction="sum" dataDxfId="52" totalsRowDxfId="51"/>
    <tableColumn id="4" name="MAR" totalsRowFunction="sum" dataDxfId="50" totalsRowDxfId="49"/>
    <tableColumn id="5" name="APR" totalsRowFunction="sum" dataDxfId="48" totalsRowDxfId="47"/>
    <tableColumn id="6" name="MAY" totalsRowFunction="sum" dataDxfId="46" totalsRowDxfId="45"/>
    <tableColumn id="7" name="JUN" totalsRowFunction="sum" dataDxfId="44" totalsRowDxfId="43"/>
    <tableColumn id="8" name="JUL" totalsRowFunction="sum" dataDxfId="42" totalsRowDxfId="41"/>
    <tableColumn id="9" name="AUG" totalsRowFunction="sum" dataDxfId="40" totalsRowDxfId="39"/>
    <tableColumn id="10" name="SEP" totalsRowFunction="sum" dataDxfId="38" totalsRowDxfId="37"/>
    <tableColumn id="11" name="OCT" totalsRowFunction="sum" dataDxfId="36" totalsRowDxfId="35"/>
    <tableColumn id="12" name="NOV" totalsRowFunction="sum" dataDxfId="34" totalsRowDxfId="33"/>
    <tableColumn id="13" name="DEC" totalsRowFunction="sum" dataDxfId="32" totalsRowDxfId="31"/>
    <tableColumn id="14" name="YTD TOTAL" totalsRowFunction="sum" dataDxfId="30" totalsRowDxfId="29">
      <calculatedColumnFormula>SUM(tblExpenses[[#This Row],[JAN]:[DEC]])</calculatedColumnFormula>
    </tableColumn>
    <tableColumn id="15" name="TREND" totalsRowDxfId="28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onthly Expenses" altTextSummary="Expense summary for each calendar month."/>
    </ext>
  </extLst>
</table>
</file>

<file path=xl/tables/table6.xml><?xml version="1.0" encoding="utf-8"?>
<table xmlns="http://schemas.openxmlformats.org/spreadsheetml/2006/main" id="3" name="tblCashAvailable" displayName="tblCashAvailable" ref="B4:P5" headerRowCellStyle="Heading 1">
  <tableColumns count="15">
    <tableColumn id="1" name="CASH AVAILABLE" totalsRowLabel="Total" dataDxfId="27"/>
    <tableColumn id="2" name="JAN" dataDxfId="26" totalsRowDxfId="25">
      <calculatedColumnFormula>tblIncome[[#Totals],[JAN]]-tblExpenses[[#Totals],[JAN]]</calculatedColumnFormula>
    </tableColumn>
    <tableColumn id="3" name="FEB" dataDxfId="24" totalsRowDxfId="23">
      <calculatedColumnFormula>tblIncome[[#Totals],[FEB]]-tblExpenses[[#Totals],[FEB]]</calculatedColumnFormula>
    </tableColumn>
    <tableColumn id="4" name="MAR" dataDxfId="22" totalsRowDxfId="21">
      <calculatedColumnFormula>tblIncome[[#Totals],[MAR]]-tblExpenses[[#Totals],[MAR]]</calculatedColumnFormula>
    </tableColumn>
    <tableColumn id="5" name="APR" dataDxfId="20" totalsRowDxfId="19">
      <calculatedColumnFormula>tblIncome[[#Totals],[APR]]-tblExpenses[[#Totals],[APR]]</calculatedColumnFormula>
    </tableColumn>
    <tableColumn id="6" name="MAY" dataDxfId="18" totalsRowDxfId="17">
      <calculatedColumnFormula>tblIncome[[#Totals],[MAY]]-tblExpenses[[#Totals],[MAY]]</calculatedColumnFormula>
    </tableColumn>
    <tableColumn id="7" name="JUN" dataDxfId="16" totalsRowDxfId="15">
      <calculatedColumnFormula>tblIncome[[#Totals],[JUN]]-tblExpenses[[#Totals],[JUN]]</calculatedColumnFormula>
    </tableColumn>
    <tableColumn id="8" name="JUL" dataDxfId="14" totalsRowDxfId="13">
      <calculatedColumnFormula>tblIncome[[#Totals],[JUL]]-tblExpenses[[#Totals],[JUL]]</calculatedColumnFormula>
    </tableColumn>
    <tableColumn id="9" name="AUG" dataDxfId="12" totalsRowDxfId="11">
      <calculatedColumnFormula>tblIncome[[#Totals],[AUG]]-tblExpenses[[#Totals],[AUG]]</calculatedColumnFormula>
    </tableColumn>
    <tableColumn id="10" name="SEP" dataDxfId="10" totalsRowDxfId="9"/>
    <tableColumn id="11" name="OCT" dataDxfId="8" totalsRowDxfId="7">
      <calculatedColumnFormula>tblIncome[[#Totals],[OCT]]-tblExpenses[[#Totals],[OCT]]</calculatedColumnFormula>
    </tableColumn>
    <tableColumn id="12" name="NOV" dataDxfId="6" totalsRowDxfId="5">
      <calculatedColumnFormula>tblIncome[[#Totals],[NOV]]-tblExpenses[[#Totals],[NOV]]</calculatedColumnFormula>
    </tableColumn>
    <tableColumn id="13" name="DEC" dataDxfId="4" totalsRowDxfId="3">
      <calculatedColumnFormula>tblIncome[[#Totals],[DEC]]-tblExpenses[[#Totals],[DEC]]</calculatedColumnFormula>
    </tableColumn>
    <tableColumn id="14" name="YTD TOTAL" dataDxfId="2" totalsRowDxfId="1">
      <calculatedColumnFormula>tblIncome[[#Totals],[YTD TOTAL]]-tblExpenses[[#Totals],[YTD TOTAL]]</calculatedColumnFormula>
    </tableColumn>
    <tableColumn id="15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onthly Cash Available" altTextSummary="Summarizes cash available (income minus expenses) for each calendar month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P28"/>
  <sheetViews>
    <sheetView showGridLines="0" rightToLeft="1" tabSelected="1" zoomScale="90" zoomScaleNormal="90" workbookViewId="0">
      <selection activeCell="B1" sqref="B1"/>
    </sheetView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5" style="2" customWidth="1"/>
    <col min="15" max="15" width="16.7109375" style="2" bestFit="1" customWidth="1"/>
    <col min="16" max="16" width="20" style="2" customWidth="1"/>
    <col min="17" max="16384" width="9.140625" style="2"/>
  </cols>
  <sheetData>
    <row r="1" spans="1:16" ht="33" customHeight="1" x14ac:dyDescent="0.2">
      <c r="A1" s="1"/>
      <c r="B1" s="17" t="s">
        <v>25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">
      <c r="A2" s="1"/>
      <c r="B2" s="19" t="s">
        <v>26</v>
      </c>
      <c r="C2" s="18">
        <v>2014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9" customFormat="1" ht="21" customHeight="1" x14ac:dyDescent="0.2">
      <c r="A4" s="8"/>
      <c r="B4" s="28" t="s">
        <v>27</v>
      </c>
      <c r="C4" s="27" t="s">
        <v>29</v>
      </c>
      <c r="D4" s="27" t="s">
        <v>30</v>
      </c>
      <c r="E4" s="27" t="s">
        <v>31</v>
      </c>
      <c r="F4" s="27" t="s">
        <v>32</v>
      </c>
      <c r="G4" s="27" t="s">
        <v>33</v>
      </c>
      <c r="H4" s="27" t="s">
        <v>34</v>
      </c>
      <c r="I4" s="27" t="s">
        <v>35</v>
      </c>
      <c r="J4" s="27" t="s">
        <v>36</v>
      </c>
      <c r="K4" s="27" t="s">
        <v>37</v>
      </c>
      <c r="L4" s="27" t="s">
        <v>38</v>
      </c>
      <c r="M4" s="27" t="s">
        <v>39</v>
      </c>
      <c r="N4" s="27" t="s">
        <v>40</v>
      </c>
      <c r="O4" s="27" t="s">
        <v>41</v>
      </c>
      <c r="P4" s="26" t="s">
        <v>59</v>
      </c>
    </row>
    <row r="5" spans="1:16" s="4" customFormat="1" ht="21" customHeight="1" x14ac:dyDescent="0.2">
      <c r="A5" s="3"/>
      <c r="B5" s="29" t="s">
        <v>28</v>
      </c>
      <c r="C5" s="20">
        <f>tblIncome5[[#Totals],[يناير]]-tblExpenses6[[#Totals],[يناير]]</f>
        <v>1920</v>
      </c>
      <c r="D5" s="20">
        <f>tblIncome5[[#Totals],[فبراير]]-tblExpenses6[[#Totals],[فبراير]]</f>
        <v>2287</v>
      </c>
      <c r="E5" s="20">
        <f>tblIncome5[[#Totals],[مارس]]-tblExpenses6[[#Totals],[مارس]]</f>
        <v>1819</v>
      </c>
      <c r="F5" s="20">
        <f>tblIncome5[[#Totals],[أبريل]]-tblExpenses6[[#Totals],[أبريل]]</f>
        <v>2145</v>
      </c>
      <c r="G5" s="20">
        <f>tblIncome5[[#Totals],[مايو]]-tblExpenses6[[#Totals],[مايو]]</f>
        <v>2091</v>
      </c>
      <c r="H5" s="20">
        <f>tblIncome5[[#Totals],[يونيو]]-tblExpenses6[[#Totals],[يونيو]]</f>
        <v>2134</v>
      </c>
      <c r="I5" s="20">
        <f>tblIncome5[[#Totals],[يوليو]]-tblExpenses6[[#Totals],[يوليو]]</f>
        <v>1785</v>
      </c>
      <c r="J5" s="20">
        <f>tblIncome5[[#Totals],[أغسطس]]-tblExpenses6[[#Totals],[أغسطس]]</f>
        <v>1881</v>
      </c>
      <c r="K5" s="20">
        <v>1000</v>
      </c>
      <c r="L5" s="20">
        <f>tblIncome5[[#Totals],[أكتوبر]]-tblExpenses6[[#Totals],[أكتوبر]]</f>
        <v>2166</v>
      </c>
      <c r="M5" s="20">
        <v>1200</v>
      </c>
      <c r="N5" s="20">
        <v>1200</v>
      </c>
      <c r="O5" s="20">
        <f>tblIncome5[[#Totals],[الإجمالي طوال السنة]]-tblExpenses6[[#Totals],[الإجمالي طوال السنة]]</f>
        <v>22421</v>
      </c>
      <c r="P5" s="12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26" t="s">
        <v>42</v>
      </c>
      <c r="C7" s="27" t="s">
        <v>29</v>
      </c>
      <c r="D7" s="27" t="s">
        <v>30</v>
      </c>
      <c r="E7" s="27" t="s">
        <v>31</v>
      </c>
      <c r="F7" s="27" t="s">
        <v>32</v>
      </c>
      <c r="G7" s="27" t="s">
        <v>33</v>
      </c>
      <c r="H7" s="27" t="s">
        <v>34</v>
      </c>
      <c r="I7" s="27" t="s">
        <v>35</v>
      </c>
      <c r="J7" s="27" t="s">
        <v>36</v>
      </c>
      <c r="K7" s="27" t="s">
        <v>37</v>
      </c>
      <c r="L7" s="27" t="s">
        <v>38</v>
      </c>
      <c r="M7" s="27" t="s">
        <v>39</v>
      </c>
      <c r="N7" s="27" t="s">
        <v>40</v>
      </c>
      <c r="O7" s="27" t="s">
        <v>41</v>
      </c>
      <c r="P7" s="26" t="s">
        <v>59</v>
      </c>
    </row>
    <row r="8" spans="1:16" s="7" customFormat="1" ht="21" customHeight="1" x14ac:dyDescent="0.2">
      <c r="A8" s="5"/>
      <c r="B8" s="25" t="s">
        <v>43</v>
      </c>
      <c r="C8" s="20">
        <v>4000</v>
      </c>
      <c r="D8" s="20">
        <v>4410</v>
      </c>
      <c r="E8" s="20">
        <v>4019</v>
      </c>
      <c r="F8" s="20">
        <v>4263</v>
      </c>
      <c r="G8" s="20">
        <v>4123</v>
      </c>
      <c r="H8" s="20">
        <v>4308</v>
      </c>
      <c r="I8" s="20">
        <v>4162</v>
      </c>
      <c r="J8" s="20">
        <v>4165</v>
      </c>
      <c r="K8" s="20">
        <v>4248</v>
      </c>
      <c r="L8" s="20">
        <v>4324</v>
      </c>
      <c r="M8" s="20">
        <v>4500</v>
      </c>
      <c r="N8" s="20">
        <v>4500</v>
      </c>
      <c r="O8" s="20">
        <f>SUM(tblIncome5[[#This Row],[يناير]:[ديسمبر]])</f>
        <v>51022</v>
      </c>
      <c r="P8" s="10"/>
    </row>
    <row r="9" spans="1:16" s="6" customFormat="1" ht="21" customHeight="1" x14ac:dyDescent="0.2">
      <c r="B9" s="25" t="s">
        <v>44</v>
      </c>
      <c r="C9" s="20">
        <v>275</v>
      </c>
      <c r="D9" s="20">
        <v>296</v>
      </c>
      <c r="E9" s="20">
        <v>251</v>
      </c>
      <c r="F9" s="20">
        <v>269</v>
      </c>
      <c r="G9" s="20">
        <v>252</v>
      </c>
      <c r="H9" s="20">
        <v>252</v>
      </c>
      <c r="I9" s="20">
        <v>262</v>
      </c>
      <c r="J9" s="20">
        <v>258</v>
      </c>
      <c r="K9" s="20">
        <v>296</v>
      </c>
      <c r="L9" s="20">
        <v>270</v>
      </c>
      <c r="M9" s="20">
        <v>320</v>
      </c>
      <c r="N9" s="20">
        <v>320</v>
      </c>
      <c r="O9" s="20">
        <f>SUM(tblIncome5[[#This Row],[يناير]:[ديسمبر]])</f>
        <v>3321</v>
      </c>
      <c r="P9" s="10"/>
    </row>
    <row r="10" spans="1:16" s="7" customFormat="1" ht="21" customHeight="1" x14ac:dyDescent="0.2">
      <c r="A10" s="5"/>
      <c r="B10" s="25" t="s">
        <v>44</v>
      </c>
      <c r="C10" s="20">
        <v>500</v>
      </c>
      <c r="D10" s="20">
        <v>507</v>
      </c>
      <c r="E10" s="20">
        <v>551</v>
      </c>
      <c r="F10" s="20">
        <v>556</v>
      </c>
      <c r="G10" s="20">
        <v>588</v>
      </c>
      <c r="H10" s="20">
        <v>534</v>
      </c>
      <c r="I10" s="20">
        <v>533</v>
      </c>
      <c r="J10" s="20">
        <v>585</v>
      </c>
      <c r="K10" s="20">
        <v>560</v>
      </c>
      <c r="L10" s="20">
        <v>520</v>
      </c>
      <c r="M10" s="20">
        <v>320</v>
      </c>
      <c r="N10" s="20">
        <v>320</v>
      </c>
      <c r="O10" s="20">
        <f>SUM(tblIncome5[[#This Row],[يناير]:[ديسمبر]])</f>
        <v>6074</v>
      </c>
      <c r="P10" s="10"/>
    </row>
    <row r="11" spans="1:16" ht="21" customHeight="1" x14ac:dyDescent="0.2">
      <c r="A11" s="1"/>
      <c r="B11" s="25" t="s">
        <v>45</v>
      </c>
      <c r="C11" s="21">
        <f>SUBTOTAL(109,tblIncome5[يناير])</f>
        <v>4775</v>
      </c>
      <c r="D11" s="21">
        <f>SUBTOTAL(109,tblIncome5[فبراير])</f>
        <v>5213</v>
      </c>
      <c r="E11" s="21">
        <f>SUBTOTAL(109,tblIncome5[مارس])</f>
        <v>4821</v>
      </c>
      <c r="F11" s="21">
        <f>SUBTOTAL(109,tblIncome5[أبريل])</f>
        <v>5088</v>
      </c>
      <c r="G11" s="21">
        <f>SUBTOTAL(109,tblIncome5[مايو])</f>
        <v>4963</v>
      </c>
      <c r="H11" s="21">
        <f>SUBTOTAL(109,tblIncome5[يونيو])</f>
        <v>5094</v>
      </c>
      <c r="I11" s="21">
        <f>SUBTOTAL(109,tblIncome5[يوليو])</f>
        <v>4957</v>
      </c>
      <c r="J11" s="21">
        <f>SUBTOTAL(109,tblIncome5[أغسطس])</f>
        <v>5008</v>
      </c>
      <c r="K11" s="21">
        <f>SUBTOTAL(109,tblIncome5[سبتمبر])</f>
        <v>5104</v>
      </c>
      <c r="L11" s="21">
        <f>SUBTOTAL(109,tblIncome5[أكتوبر])</f>
        <v>5114</v>
      </c>
      <c r="M11" s="21">
        <f>SUBTOTAL(109,tblIncome5[نوفمبر])</f>
        <v>5140</v>
      </c>
      <c r="N11" s="21">
        <f>SUBTOTAL(109,tblIncome5[ديسمبر])</f>
        <v>5140</v>
      </c>
      <c r="O11" s="21">
        <f>SUBTOTAL(109,tblIncome5[الإجمالي طوال السنة])</f>
        <v>60417</v>
      </c>
      <c r="P11" s="13"/>
    </row>
    <row r="12" spans="1:16" ht="21" customHeight="1" x14ac:dyDescent="0.2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21" customHeight="1" x14ac:dyDescent="0.2">
      <c r="A13" s="1"/>
      <c r="B13" s="26" t="s">
        <v>46</v>
      </c>
      <c r="C13" s="27" t="s">
        <v>29</v>
      </c>
      <c r="D13" s="27" t="s">
        <v>30</v>
      </c>
      <c r="E13" s="27" t="s">
        <v>31</v>
      </c>
      <c r="F13" s="27" t="s">
        <v>32</v>
      </c>
      <c r="G13" s="27" t="s">
        <v>33</v>
      </c>
      <c r="H13" s="27" t="s">
        <v>34</v>
      </c>
      <c r="I13" s="27" t="s">
        <v>35</v>
      </c>
      <c r="J13" s="27" t="s">
        <v>36</v>
      </c>
      <c r="K13" s="27" t="s">
        <v>37</v>
      </c>
      <c r="L13" s="27" t="s">
        <v>38</v>
      </c>
      <c r="M13" s="27" t="s">
        <v>39</v>
      </c>
      <c r="N13" s="27" t="s">
        <v>40</v>
      </c>
      <c r="O13" s="27" t="s">
        <v>41</v>
      </c>
      <c r="P13" s="26" t="s">
        <v>59</v>
      </c>
    </row>
    <row r="14" spans="1:16" ht="21" customHeight="1" x14ac:dyDescent="0.2">
      <c r="A14" s="1"/>
      <c r="B14" s="25" t="s">
        <v>47</v>
      </c>
      <c r="C14" s="20">
        <v>800</v>
      </c>
      <c r="D14" s="20">
        <v>800</v>
      </c>
      <c r="E14" s="20">
        <v>800</v>
      </c>
      <c r="F14" s="20">
        <v>800</v>
      </c>
      <c r="G14" s="20">
        <v>800</v>
      </c>
      <c r="H14" s="20">
        <v>800</v>
      </c>
      <c r="I14" s="20">
        <v>800</v>
      </c>
      <c r="J14" s="20">
        <v>800</v>
      </c>
      <c r="K14" s="20">
        <v>800</v>
      </c>
      <c r="L14" s="20">
        <v>800</v>
      </c>
      <c r="M14" s="20">
        <v>2000</v>
      </c>
      <c r="N14" s="20">
        <v>2000</v>
      </c>
      <c r="O14" s="20">
        <f>SUM(tblExpenses6[[#This Row],[يناير]:[ديسمبر]])</f>
        <v>12000</v>
      </c>
      <c r="P14" s="14"/>
    </row>
    <row r="15" spans="1:16" ht="21" customHeight="1" x14ac:dyDescent="0.2">
      <c r="A15" s="1"/>
      <c r="B15" s="25" t="s">
        <v>48</v>
      </c>
      <c r="C15" s="20">
        <v>250</v>
      </c>
      <c r="D15" s="20">
        <v>331</v>
      </c>
      <c r="E15" s="20">
        <v>299</v>
      </c>
      <c r="F15" s="20">
        <v>333</v>
      </c>
      <c r="G15" s="20">
        <v>324</v>
      </c>
      <c r="H15" s="20">
        <v>313</v>
      </c>
      <c r="I15" s="20">
        <v>338</v>
      </c>
      <c r="J15" s="20">
        <v>225</v>
      </c>
      <c r="K15" s="20">
        <v>258</v>
      </c>
      <c r="L15" s="20">
        <v>322</v>
      </c>
      <c r="M15" s="20">
        <v>324</v>
      </c>
      <c r="N15" s="20">
        <v>313</v>
      </c>
      <c r="O15" s="20">
        <f>SUM(tblExpenses6[[#This Row],[يناير]:[ديسمبر]])</f>
        <v>3630</v>
      </c>
      <c r="P15" s="14"/>
    </row>
    <row r="16" spans="1:16" ht="21" customHeight="1" x14ac:dyDescent="0.2">
      <c r="A16" s="1"/>
      <c r="B16" s="25" t="s">
        <v>49</v>
      </c>
      <c r="C16" s="20">
        <v>345</v>
      </c>
      <c r="D16" s="20">
        <v>345</v>
      </c>
      <c r="E16" s="20">
        <v>345</v>
      </c>
      <c r="F16" s="20">
        <v>345</v>
      </c>
      <c r="G16" s="20">
        <v>345</v>
      </c>
      <c r="H16" s="20">
        <v>345</v>
      </c>
      <c r="I16" s="20">
        <v>345</v>
      </c>
      <c r="J16" s="20">
        <v>345</v>
      </c>
      <c r="K16" s="20">
        <v>345</v>
      </c>
      <c r="L16" s="20">
        <v>345</v>
      </c>
      <c r="M16" s="20">
        <v>345</v>
      </c>
      <c r="N16" s="20">
        <v>345</v>
      </c>
      <c r="O16" s="20">
        <f>SUM(tblExpenses6[[#This Row],[يناير]:[ديسمبر]])</f>
        <v>4140</v>
      </c>
      <c r="P16" s="14"/>
    </row>
    <row r="17" spans="1:16" ht="21" customHeight="1" x14ac:dyDescent="0.2">
      <c r="A17" s="1"/>
      <c r="B17" s="25" t="s">
        <v>61</v>
      </c>
      <c r="C17" s="20">
        <v>120</v>
      </c>
      <c r="D17" s="20">
        <v>120</v>
      </c>
      <c r="E17" s="20">
        <v>120</v>
      </c>
      <c r="F17" s="20">
        <v>120</v>
      </c>
      <c r="G17" s="20">
        <v>120</v>
      </c>
      <c r="H17" s="20">
        <v>120</v>
      </c>
      <c r="I17" s="20">
        <v>120</v>
      </c>
      <c r="J17" s="20">
        <v>120</v>
      </c>
      <c r="K17" s="20">
        <v>120</v>
      </c>
      <c r="L17" s="20">
        <v>120</v>
      </c>
      <c r="M17" s="20">
        <v>120</v>
      </c>
      <c r="N17" s="20">
        <v>120</v>
      </c>
      <c r="O17" s="20">
        <f>SUM(tblExpenses6[[#This Row],[يناير]:[ديسمبر]])</f>
        <v>1440</v>
      </c>
      <c r="P17" s="14"/>
    </row>
    <row r="18" spans="1:16" ht="21" customHeight="1" x14ac:dyDescent="0.2">
      <c r="A18" s="1"/>
      <c r="B18" s="25" t="s">
        <v>50</v>
      </c>
      <c r="C18" s="20">
        <v>50</v>
      </c>
      <c r="D18" s="20">
        <v>50</v>
      </c>
      <c r="E18" s="20">
        <v>50</v>
      </c>
      <c r="F18" s="20">
        <v>50</v>
      </c>
      <c r="G18" s="20">
        <v>50</v>
      </c>
      <c r="H18" s="20">
        <v>50</v>
      </c>
      <c r="I18" s="20">
        <v>50</v>
      </c>
      <c r="J18" s="20">
        <v>50</v>
      </c>
      <c r="K18" s="20">
        <v>50</v>
      </c>
      <c r="L18" s="20">
        <v>50</v>
      </c>
      <c r="M18" s="20">
        <v>50</v>
      </c>
      <c r="N18" s="20">
        <v>50</v>
      </c>
      <c r="O18" s="20">
        <f>SUM(tblExpenses6[[#This Row],[يناير]:[ديسمبر]])</f>
        <v>600</v>
      </c>
      <c r="P18" s="14"/>
    </row>
    <row r="19" spans="1:16" ht="21" customHeight="1" x14ac:dyDescent="0.2">
      <c r="A19" s="1"/>
      <c r="B19" s="25" t="s">
        <v>51</v>
      </c>
      <c r="C19" s="20">
        <v>72</v>
      </c>
      <c r="D19" s="20">
        <v>70</v>
      </c>
      <c r="E19" s="20">
        <v>80</v>
      </c>
      <c r="F19" s="20">
        <v>70</v>
      </c>
      <c r="G19" s="20">
        <v>75</v>
      </c>
      <c r="H19" s="20">
        <v>80</v>
      </c>
      <c r="I19" s="20">
        <v>90</v>
      </c>
      <c r="J19" s="20">
        <v>73</v>
      </c>
      <c r="K19" s="20">
        <v>75</v>
      </c>
      <c r="L19" s="20">
        <v>70</v>
      </c>
      <c r="M19" s="20">
        <v>75</v>
      </c>
      <c r="N19" s="20">
        <v>80</v>
      </c>
      <c r="O19" s="20">
        <f>SUM(tblExpenses6[[#This Row],[يناير]:[ديسمبر]])</f>
        <v>910</v>
      </c>
      <c r="P19" s="14"/>
    </row>
    <row r="20" spans="1:16" ht="21" customHeight="1" x14ac:dyDescent="0.2">
      <c r="A20" s="1"/>
      <c r="B20" s="25" t="s">
        <v>52</v>
      </c>
      <c r="C20" s="20">
        <v>60</v>
      </c>
      <c r="D20" s="20">
        <v>63</v>
      </c>
      <c r="E20" s="20">
        <v>65</v>
      </c>
      <c r="F20" s="20">
        <v>60</v>
      </c>
      <c r="G20" s="20">
        <v>65</v>
      </c>
      <c r="H20" s="20">
        <v>60</v>
      </c>
      <c r="I20" s="20">
        <v>63</v>
      </c>
      <c r="J20" s="20">
        <v>60</v>
      </c>
      <c r="K20" s="20">
        <v>63</v>
      </c>
      <c r="L20" s="20">
        <v>60</v>
      </c>
      <c r="M20" s="20">
        <v>65</v>
      </c>
      <c r="N20" s="20">
        <v>60</v>
      </c>
      <c r="O20" s="20">
        <f>SUM(tblExpenses6[[#This Row],[يناير]:[ديسمبر]])</f>
        <v>744</v>
      </c>
      <c r="P20" s="14"/>
    </row>
    <row r="21" spans="1:16" ht="21" customHeight="1" x14ac:dyDescent="0.2">
      <c r="A21" s="1"/>
      <c r="B21" s="25" t="s">
        <v>53</v>
      </c>
      <c r="C21" s="20">
        <v>45</v>
      </c>
      <c r="D21" s="20">
        <v>45</v>
      </c>
      <c r="E21" s="20">
        <v>100</v>
      </c>
      <c r="F21" s="20">
        <v>45</v>
      </c>
      <c r="G21" s="20">
        <v>45</v>
      </c>
      <c r="H21" s="20">
        <v>45</v>
      </c>
      <c r="I21" s="20">
        <v>45</v>
      </c>
      <c r="J21" s="20">
        <v>45</v>
      </c>
      <c r="K21" s="20">
        <v>45</v>
      </c>
      <c r="L21" s="20">
        <v>45</v>
      </c>
      <c r="M21" s="20">
        <v>45</v>
      </c>
      <c r="N21" s="20">
        <v>45</v>
      </c>
      <c r="O21" s="20">
        <f>SUM(tblExpenses6[[#This Row],[يناير]:[ديسمبر]])</f>
        <v>595</v>
      </c>
      <c r="P21" s="14"/>
    </row>
    <row r="22" spans="1:16" ht="21" customHeight="1" x14ac:dyDescent="0.2">
      <c r="A22" s="1"/>
      <c r="B22" s="25" t="s">
        <v>54</v>
      </c>
      <c r="C22" s="20">
        <v>155</v>
      </c>
      <c r="D22" s="20">
        <v>155</v>
      </c>
      <c r="E22" s="20">
        <v>158</v>
      </c>
      <c r="F22" s="20">
        <v>160</v>
      </c>
      <c r="G22" s="20">
        <v>165</v>
      </c>
      <c r="H22" s="20">
        <v>200</v>
      </c>
      <c r="I22" s="20">
        <v>340</v>
      </c>
      <c r="J22" s="20">
        <v>350</v>
      </c>
      <c r="K22" s="20">
        <v>240</v>
      </c>
      <c r="L22" s="20">
        <v>180</v>
      </c>
      <c r="M22" s="20">
        <v>165</v>
      </c>
      <c r="N22" s="20">
        <v>200</v>
      </c>
      <c r="O22" s="20">
        <f>SUM(tblExpenses6[[#This Row],[يناير]:[ديسمبر]])</f>
        <v>2468</v>
      </c>
      <c r="P22" s="14"/>
    </row>
    <row r="23" spans="1:16" ht="21" customHeight="1" x14ac:dyDescent="0.2">
      <c r="A23" s="1"/>
      <c r="B23" s="25" t="s">
        <v>62</v>
      </c>
      <c r="C23" s="20">
        <v>35</v>
      </c>
      <c r="D23" s="20">
        <v>35</v>
      </c>
      <c r="E23" s="20">
        <v>37</v>
      </c>
      <c r="F23" s="20">
        <v>39</v>
      </c>
      <c r="G23" s="20">
        <v>45</v>
      </c>
      <c r="H23" s="20">
        <v>42</v>
      </c>
      <c r="I23" s="20">
        <v>42</v>
      </c>
      <c r="J23" s="20">
        <v>36</v>
      </c>
      <c r="K23" s="20">
        <v>38</v>
      </c>
      <c r="L23" s="20">
        <v>40</v>
      </c>
      <c r="M23" s="20">
        <v>45</v>
      </c>
      <c r="N23" s="20">
        <v>42</v>
      </c>
      <c r="O23" s="20">
        <f>SUM(tblExpenses6[[#This Row],[يناير]:[ديسمبر]])</f>
        <v>476</v>
      </c>
      <c r="P23" s="14"/>
    </row>
    <row r="24" spans="1:16" ht="21" customHeight="1" x14ac:dyDescent="0.2">
      <c r="A24" s="1"/>
      <c r="B24" s="25" t="s">
        <v>60</v>
      </c>
      <c r="C24" s="20">
        <v>50</v>
      </c>
      <c r="D24" s="20">
        <v>45</v>
      </c>
      <c r="E24" s="20">
        <v>40</v>
      </c>
      <c r="F24" s="20">
        <v>40</v>
      </c>
      <c r="G24" s="20">
        <v>42</v>
      </c>
      <c r="H24" s="20">
        <v>50</v>
      </c>
      <c r="I24" s="20">
        <v>55</v>
      </c>
      <c r="J24" s="20">
        <v>40</v>
      </c>
      <c r="K24" s="20">
        <v>43</v>
      </c>
      <c r="L24" s="20">
        <v>30</v>
      </c>
      <c r="M24" s="20">
        <v>42</v>
      </c>
      <c r="N24" s="20">
        <v>50</v>
      </c>
      <c r="O24" s="20">
        <f>SUM(tblExpenses6[[#This Row],[يناير]:[ديسمبر]])</f>
        <v>527</v>
      </c>
      <c r="P24" s="14"/>
    </row>
    <row r="25" spans="1:16" ht="21" customHeight="1" x14ac:dyDescent="0.2">
      <c r="A25" s="1"/>
      <c r="B25" s="25" t="s">
        <v>56</v>
      </c>
      <c r="C25" s="20">
        <v>123</v>
      </c>
      <c r="D25" s="20">
        <v>92</v>
      </c>
      <c r="E25" s="20">
        <v>58</v>
      </c>
      <c r="F25" s="20">
        <v>131</v>
      </c>
      <c r="G25" s="20">
        <v>46</v>
      </c>
      <c r="H25" s="20">
        <v>105</v>
      </c>
      <c r="I25" s="20">
        <v>84</v>
      </c>
      <c r="J25" s="20">
        <v>108</v>
      </c>
      <c r="K25" s="20">
        <v>132</v>
      </c>
      <c r="L25" s="20">
        <v>136</v>
      </c>
      <c r="M25" s="20">
        <v>46</v>
      </c>
      <c r="N25" s="20">
        <v>105</v>
      </c>
      <c r="O25" s="20">
        <f>SUM(tblExpenses6[[#This Row],[يناير]:[ديسمبر]])</f>
        <v>1166</v>
      </c>
      <c r="P25" s="14"/>
    </row>
    <row r="26" spans="1:16" ht="21" customHeight="1" x14ac:dyDescent="0.2">
      <c r="A26" s="1"/>
      <c r="B26" s="25" t="s">
        <v>55</v>
      </c>
      <c r="C26" s="20">
        <v>550</v>
      </c>
      <c r="D26" s="20">
        <v>550</v>
      </c>
      <c r="E26" s="20">
        <v>550</v>
      </c>
      <c r="F26" s="20">
        <v>550</v>
      </c>
      <c r="G26" s="20">
        <v>550</v>
      </c>
      <c r="H26" s="20">
        <v>550</v>
      </c>
      <c r="I26" s="20">
        <v>550</v>
      </c>
      <c r="J26" s="20">
        <v>550</v>
      </c>
      <c r="K26" s="20">
        <v>550</v>
      </c>
      <c r="L26" s="20">
        <v>550</v>
      </c>
      <c r="M26" s="20">
        <v>550</v>
      </c>
      <c r="N26" s="20">
        <v>550</v>
      </c>
      <c r="O26" s="20">
        <f>SUM(tblExpenses6[[#This Row],[يناير]:[ديسمبر]])</f>
        <v>6600</v>
      </c>
      <c r="P26" s="14"/>
    </row>
    <row r="27" spans="1:16" customFormat="1" ht="21" customHeight="1" x14ac:dyDescent="0.2">
      <c r="B27" s="25" t="s">
        <v>58</v>
      </c>
      <c r="C27" s="20">
        <v>200</v>
      </c>
      <c r="D27" s="20">
        <v>225</v>
      </c>
      <c r="E27" s="20">
        <v>300</v>
      </c>
      <c r="F27" s="20">
        <v>200</v>
      </c>
      <c r="G27" s="20">
        <v>200</v>
      </c>
      <c r="H27" s="20">
        <v>200</v>
      </c>
      <c r="I27" s="20">
        <v>250</v>
      </c>
      <c r="J27" s="20">
        <v>325</v>
      </c>
      <c r="K27" s="20">
        <v>200</v>
      </c>
      <c r="L27" s="20">
        <v>200</v>
      </c>
      <c r="M27" s="20">
        <v>200</v>
      </c>
      <c r="N27" s="20">
        <v>200</v>
      </c>
      <c r="O27" s="20">
        <f>SUM(tblExpenses6[[#This Row],[يناير]:[ديسمبر]])</f>
        <v>2700</v>
      </c>
      <c r="P27" s="14"/>
    </row>
    <row r="28" spans="1:16" ht="21" customHeight="1" x14ac:dyDescent="0.2">
      <c r="A28" s="1"/>
      <c r="B28" s="25" t="s">
        <v>57</v>
      </c>
      <c r="C28" s="21">
        <f>SUBTOTAL(109,tblExpenses6[يناير])</f>
        <v>2855</v>
      </c>
      <c r="D28" s="21">
        <f>SUBTOTAL(109,tblExpenses6[فبراير])</f>
        <v>2926</v>
      </c>
      <c r="E28" s="21">
        <f>SUBTOTAL(109,tblExpenses6[مارس])</f>
        <v>3002</v>
      </c>
      <c r="F28" s="21">
        <f>SUBTOTAL(109,tblExpenses6[أبريل])</f>
        <v>2943</v>
      </c>
      <c r="G28" s="21">
        <f>SUBTOTAL(109,tblExpenses6[مايو])</f>
        <v>2872</v>
      </c>
      <c r="H28" s="21">
        <f>SUBTOTAL(109,tblExpenses6[يونيو])</f>
        <v>2960</v>
      </c>
      <c r="I28" s="21">
        <f>SUBTOTAL(109,tblExpenses6[يوليو])</f>
        <v>3172</v>
      </c>
      <c r="J28" s="21">
        <f>SUBTOTAL(109,tblExpenses6[أغسطس])</f>
        <v>3127</v>
      </c>
      <c r="K28" s="21">
        <f>SUBTOTAL(109,tblExpenses6[سبتمبر])</f>
        <v>2959</v>
      </c>
      <c r="L28" s="21">
        <f>SUBTOTAL(109,tblExpenses6[أكتوبر])</f>
        <v>2948</v>
      </c>
      <c r="M28" s="21">
        <f>SUBTOTAL(109,tblExpenses6[نوفمبر])</f>
        <v>4072</v>
      </c>
      <c r="N28" s="21">
        <f>SUBTOTAL(109,tblExpenses6[ديسمبر])</f>
        <v>4160</v>
      </c>
      <c r="O28" s="21">
        <f>SUBTOTAL(109,tblExpenses6[الإجمالي طوال السنة])</f>
        <v>37996</v>
      </c>
      <c r="P28" s="13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عربي!C28:N28</xm:f>
              <xm:sqref>P28</xm:sqref>
            </x14:sparkline>
            <x14:sparkline>
              <xm:f>عربي!C11:N11</xm:f>
              <xm:sqref>P11</xm:sqref>
            </x14:sparkline>
            <x14:sparkline>
              <xm:f>عربي!C5:N5</xm:f>
              <xm:sqref>P5</xm:sqref>
            </x14:sparkline>
          </x14:sparklines>
        </x14:sparklineGroup>
        <x14:sparklineGroup manualMax="0" manualMin="0"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عربي!C8:N8</xm:f>
              <xm:sqref>P8</xm:sqref>
            </x14:sparkline>
            <x14:sparkline>
              <xm:f>عربي!C9:N9</xm:f>
              <xm:sqref>P9</xm:sqref>
            </x14:sparkline>
            <x14:sparkline>
              <xm:f>عربي!C10:N10</xm:f>
              <xm:sqref>P10</xm:sqref>
            </x14:sparkline>
          </x14:sparklines>
        </x14:sparklineGroup>
        <x14:sparklineGroup manualMax="0" manualMin="0"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عربي!C14:N14</xm:f>
              <xm:sqref>P14</xm:sqref>
            </x14:sparkline>
            <x14:sparkline>
              <xm:f>عربي!C15:N15</xm:f>
              <xm:sqref>P15</xm:sqref>
            </x14:sparkline>
            <x14:sparkline>
              <xm:f>عربي!C16:N16</xm:f>
              <xm:sqref>P16</xm:sqref>
            </x14:sparkline>
            <x14:sparkline>
              <xm:f>عربي!C17:N17</xm:f>
              <xm:sqref>P17</xm:sqref>
            </x14:sparkline>
            <x14:sparkline>
              <xm:f>عربي!C18:N18</xm:f>
              <xm:sqref>P18</xm:sqref>
            </x14:sparkline>
            <x14:sparkline>
              <xm:f>عربي!C19:N19</xm:f>
              <xm:sqref>P19</xm:sqref>
            </x14:sparkline>
            <x14:sparkline>
              <xm:f>عربي!C20:N20</xm:f>
              <xm:sqref>P20</xm:sqref>
            </x14:sparkline>
            <x14:sparkline>
              <xm:f>عربي!C21:N21</xm:f>
              <xm:sqref>P21</xm:sqref>
            </x14:sparkline>
            <x14:sparkline>
              <xm:f>عربي!C22:N22</xm:f>
              <xm:sqref>P22</xm:sqref>
            </x14:sparkline>
            <x14:sparkline>
              <xm:f>عربي!C23:N23</xm:f>
              <xm:sqref>P23</xm:sqref>
            </x14:sparkline>
            <x14:sparkline>
              <xm:f>عربي!C24:N24</xm:f>
              <xm:sqref>P24</xm:sqref>
            </x14:sparkline>
            <x14:sparkline>
              <xm:f>عربي!C25:N25</xm:f>
              <xm:sqref>P25</xm:sqref>
            </x14:sparkline>
            <x14:sparkline>
              <xm:f>عربي!C26:N26</xm:f>
              <xm:sqref>P26</xm:sqref>
            </x14:sparkline>
            <x14:sparkline>
              <xm:f>عربي!C27:N27</xm:f>
              <xm:sqref>P27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A1:P28"/>
  <sheetViews>
    <sheetView showGridLines="0" zoomScale="90" zoomScaleNormal="90" workbookViewId="0">
      <selection activeCell="B1" sqref="B1"/>
    </sheetView>
  </sheetViews>
  <sheetFormatPr defaultRowHeight="21" customHeight="1" x14ac:dyDescent="0.2"/>
  <cols>
    <col min="1" max="1" width="1.42578125" style="2" customWidth="1"/>
    <col min="2" max="2" width="23.28515625" style="2" customWidth="1"/>
    <col min="3" max="15" width="14.570312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1" t="s">
        <v>73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">
      <c r="A2" s="1"/>
      <c r="B2" s="24" t="s">
        <v>24</v>
      </c>
      <c r="C2" s="18">
        <v>2014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9" customFormat="1" ht="21" customHeight="1" x14ac:dyDescent="0.2">
      <c r="A4" s="8"/>
      <c r="B4" s="15" t="s">
        <v>5</v>
      </c>
      <c r="C4" s="23" t="s">
        <v>6</v>
      </c>
      <c r="D4" s="23" t="s">
        <v>7</v>
      </c>
      <c r="E4" s="23" t="s">
        <v>18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23" t="s">
        <v>15</v>
      </c>
      <c r="N4" s="23" t="s">
        <v>16</v>
      </c>
      <c r="O4" s="23" t="s">
        <v>23</v>
      </c>
      <c r="P4" s="23" t="s">
        <v>17</v>
      </c>
    </row>
    <row r="5" spans="1:16" s="4" customFormat="1" ht="21" customHeight="1" x14ac:dyDescent="0.2">
      <c r="A5" s="3"/>
      <c r="B5" s="6" t="s">
        <v>3</v>
      </c>
      <c r="C5" s="20">
        <f>tblIncome[[#Totals],[JAN]]-tblExpenses[[#Totals],[JAN]]</f>
        <v>1220</v>
      </c>
      <c r="D5" s="20">
        <f>tblIncome[[#Totals],[FEB]]-tblExpenses[[#Totals],[FEB]]</f>
        <v>1587</v>
      </c>
      <c r="E5" s="20">
        <f>tblIncome[[#Totals],[MAR]]-tblExpenses[[#Totals],[MAR]]</f>
        <v>1119</v>
      </c>
      <c r="F5" s="20">
        <f>tblIncome[[#Totals],[APR]]-tblExpenses[[#Totals],[APR]]</f>
        <v>1445</v>
      </c>
      <c r="G5" s="20">
        <f>tblIncome[[#Totals],[MAY]]-tblExpenses[[#Totals],[MAY]]</f>
        <v>1391</v>
      </c>
      <c r="H5" s="20">
        <f>tblIncome[[#Totals],[JUN]]-tblExpenses[[#Totals],[JUN]]</f>
        <v>1434</v>
      </c>
      <c r="I5" s="20">
        <f>tblIncome[[#Totals],[JUL]]-tblExpenses[[#Totals],[JUL]]</f>
        <v>1085</v>
      </c>
      <c r="J5" s="20">
        <f>tblIncome[[#Totals],[AUG]]-tblExpenses[[#Totals],[AUG]]</f>
        <v>1181</v>
      </c>
      <c r="K5" s="20">
        <v>1000</v>
      </c>
      <c r="L5" s="20">
        <f>tblIncome[[#Totals],[OCT]]-tblExpenses[[#Totals],[OCT]]</f>
        <v>1466</v>
      </c>
      <c r="M5" s="20">
        <f>tblIncome[[#Totals],[NOV]]-tblExpenses[[#Totals],[NOV]]</f>
        <v>1303</v>
      </c>
      <c r="N5" s="20">
        <f>tblIncome[[#Totals],[DEC]]-tblExpenses[[#Totals],[DEC]]</f>
        <v>1446</v>
      </c>
      <c r="O5" s="20">
        <f>tblIncome[[#Totals],[YTD TOTAL]]-tblExpenses[[#Totals],[YTD TOTAL]]</f>
        <v>16122</v>
      </c>
      <c r="P5" s="12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6" t="s">
        <v>19</v>
      </c>
      <c r="C7" s="23" t="s">
        <v>6</v>
      </c>
      <c r="D7" s="23" t="s">
        <v>7</v>
      </c>
      <c r="E7" s="23" t="s">
        <v>18</v>
      </c>
      <c r="F7" s="23" t="s">
        <v>8</v>
      </c>
      <c r="G7" s="23" t="s">
        <v>9</v>
      </c>
      <c r="H7" s="23" t="s">
        <v>10</v>
      </c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23" t="s">
        <v>23</v>
      </c>
      <c r="P7" s="23" t="s">
        <v>17</v>
      </c>
    </row>
    <row r="8" spans="1:16" s="7" customFormat="1" ht="21" customHeight="1" x14ac:dyDescent="0.2">
      <c r="A8" s="5"/>
      <c r="B8" s="10" t="s">
        <v>63</v>
      </c>
      <c r="C8" s="22">
        <v>4000</v>
      </c>
      <c r="D8" s="22">
        <v>4410</v>
      </c>
      <c r="E8" s="22">
        <v>4019</v>
      </c>
      <c r="F8" s="22">
        <v>4263</v>
      </c>
      <c r="G8" s="22">
        <v>4123</v>
      </c>
      <c r="H8" s="22">
        <v>4308</v>
      </c>
      <c r="I8" s="22">
        <v>4162</v>
      </c>
      <c r="J8" s="22">
        <v>4165</v>
      </c>
      <c r="K8" s="22">
        <v>4248</v>
      </c>
      <c r="L8" s="22">
        <v>4324</v>
      </c>
      <c r="M8" s="22">
        <v>4123</v>
      </c>
      <c r="N8" s="22">
        <v>4308</v>
      </c>
      <c r="O8" s="22">
        <f>SUM(tblIncome[[#This Row],[JAN]:[DEC]])</f>
        <v>50453</v>
      </c>
      <c r="P8" s="10"/>
    </row>
    <row r="9" spans="1:16" s="6" customFormat="1" ht="21" customHeight="1" x14ac:dyDescent="0.2">
      <c r="B9" s="10" t="s">
        <v>64</v>
      </c>
      <c r="C9" s="22">
        <v>275</v>
      </c>
      <c r="D9" s="22">
        <v>296</v>
      </c>
      <c r="E9" s="22">
        <v>251</v>
      </c>
      <c r="F9" s="22">
        <v>269</v>
      </c>
      <c r="G9" s="22">
        <v>252</v>
      </c>
      <c r="H9" s="22">
        <v>252</v>
      </c>
      <c r="I9" s="22">
        <v>262</v>
      </c>
      <c r="J9" s="22">
        <v>258</v>
      </c>
      <c r="K9" s="22">
        <v>296</v>
      </c>
      <c r="L9" s="22">
        <v>270</v>
      </c>
      <c r="M9" s="22">
        <v>252</v>
      </c>
      <c r="N9" s="22">
        <v>252</v>
      </c>
      <c r="O9" s="22">
        <f>SUM(tblIncome[[#This Row],[JAN]:[DEC]])</f>
        <v>3185</v>
      </c>
      <c r="P9" s="10"/>
    </row>
    <row r="10" spans="1:16" s="7" customFormat="1" ht="21" customHeight="1" x14ac:dyDescent="0.2">
      <c r="A10" s="5"/>
      <c r="B10" s="10" t="s">
        <v>64</v>
      </c>
      <c r="C10" s="22">
        <v>500</v>
      </c>
      <c r="D10" s="22">
        <v>507</v>
      </c>
      <c r="E10" s="22">
        <v>551</v>
      </c>
      <c r="F10" s="22">
        <v>556</v>
      </c>
      <c r="G10" s="22">
        <v>588</v>
      </c>
      <c r="H10" s="22">
        <v>534</v>
      </c>
      <c r="I10" s="22">
        <v>533</v>
      </c>
      <c r="J10" s="22">
        <v>585</v>
      </c>
      <c r="K10" s="22">
        <v>560</v>
      </c>
      <c r="L10" s="22">
        <v>520</v>
      </c>
      <c r="M10" s="22">
        <v>588</v>
      </c>
      <c r="N10" s="22">
        <v>534</v>
      </c>
      <c r="O10" s="22">
        <f>SUM(tblIncome[[#This Row],[JAN]:[DEC]])</f>
        <v>6556</v>
      </c>
      <c r="P10" s="10"/>
    </row>
    <row r="11" spans="1:16" ht="21" customHeight="1" x14ac:dyDescent="0.2">
      <c r="A11" s="1"/>
      <c r="B11" s="10" t="s">
        <v>22</v>
      </c>
      <c r="C11" s="21">
        <f>SUBTOTAL(109,tblIncome[JAN])</f>
        <v>4775</v>
      </c>
      <c r="D11" s="21">
        <f>SUBTOTAL(109,tblIncome[FEB])</f>
        <v>5213</v>
      </c>
      <c r="E11" s="21">
        <f>SUBTOTAL(109,tblIncome[MAR])</f>
        <v>4821</v>
      </c>
      <c r="F11" s="21">
        <f>SUBTOTAL(109,tblIncome[APR])</f>
        <v>5088</v>
      </c>
      <c r="G11" s="21">
        <f>SUBTOTAL(109,tblIncome[MAY])</f>
        <v>4963</v>
      </c>
      <c r="H11" s="21">
        <f>SUBTOTAL(109,tblIncome[JUN])</f>
        <v>5094</v>
      </c>
      <c r="I11" s="21">
        <f>SUBTOTAL(109,tblIncome[JUL])</f>
        <v>4957</v>
      </c>
      <c r="J11" s="21">
        <f>SUBTOTAL(109,tblIncome[AUG])</f>
        <v>5008</v>
      </c>
      <c r="K11" s="21">
        <f>SUBTOTAL(109,tblIncome[SEP])</f>
        <v>5104</v>
      </c>
      <c r="L11" s="21">
        <f>SUBTOTAL(109,tblIncome[OCT])</f>
        <v>5114</v>
      </c>
      <c r="M11" s="21">
        <f>SUBTOTAL(109,tblIncome[NOV])</f>
        <v>4963</v>
      </c>
      <c r="N11" s="21">
        <f>SUBTOTAL(109,tblIncome[DEC])</f>
        <v>5094</v>
      </c>
      <c r="O11" s="21">
        <f>SUBTOTAL(109,tblIncome[YTD TOTAL])</f>
        <v>60194</v>
      </c>
      <c r="P11" s="13"/>
    </row>
    <row r="12" spans="1:16" ht="21" customHeight="1" x14ac:dyDescent="0.2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 ht="21" customHeight="1" x14ac:dyDescent="0.2">
      <c r="A13" s="1"/>
      <c r="B13" s="16" t="s">
        <v>20</v>
      </c>
      <c r="C13" s="23" t="s">
        <v>6</v>
      </c>
      <c r="D13" s="23" t="s">
        <v>7</v>
      </c>
      <c r="E13" s="23" t="s">
        <v>18</v>
      </c>
      <c r="F13" s="23" t="s">
        <v>8</v>
      </c>
      <c r="G13" s="23" t="s">
        <v>9</v>
      </c>
      <c r="H13" s="23" t="s">
        <v>10</v>
      </c>
      <c r="I13" s="23" t="s">
        <v>11</v>
      </c>
      <c r="J13" s="23" t="s">
        <v>12</v>
      </c>
      <c r="K13" s="23" t="s">
        <v>13</v>
      </c>
      <c r="L13" s="23" t="s">
        <v>14</v>
      </c>
      <c r="M13" s="23" t="s">
        <v>15</v>
      </c>
      <c r="N13" s="23" t="s">
        <v>16</v>
      </c>
      <c r="O13" s="23" t="s">
        <v>23</v>
      </c>
      <c r="P13" s="23" t="s">
        <v>17</v>
      </c>
    </row>
    <row r="14" spans="1:16" ht="21" customHeight="1" x14ac:dyDescent="0.2">
      <c r="A14" s="1"/>
      <c r="B14" s="10" t="s">
        <v>65</v>
      </c>
      <c r="C14" s="22">
        <v>1500</v>
      </c>
      <c r="D14" s="22">
        <v>1500</v>
      </c>
      <c r="E14" s="22">
        <v>1500</v>
      </c>
      <c r="F14" s="22">
        <v>1500</v>
      </c>
      <c r="G14" s="22">
        <v>1500</v>
      </c>
      <c r="H14" s="22">
        <v>1500</v>
      </c>
      <c r="I14" s="22">
        <v>1500</v>
      </c>
      <c r="J14" s="22">
        <v>1500</v>
      </c>
      <c r="K14" s="22">
        <v>1500</v>
      </c>
      <c r="L14" s="22">
        <v>1500</v>
      </c>
      <c r="M14" s="22">
        <v>1500</v>
      </c>
      <c r="N14" s="22">
        <v>1500</v>
      </c>
      <c r="O14" s="22">
        <f>SUM(tblExpenses[[#This Row],[JAN]:[DEC]])</f>
        <v>18000</v>
      </c>
      <c r="P14" s="14"/>
    </row>
    <row r="15" spans="1:16" ht="21" customHeight="1" x14ac:dyDescent="0.2">
      <c r="A15" s="1"/>
      <c r="B15" s="10" t="s">
        <v>0</v>
      </c>
      <c r="C15" s="22">
        <v>250</v>
      </c>
      <c r="D15" s="22">
        <v>331</v>
      </c>
      <c r="E15" s="22">
        <v>299</v>
      </c>
      <c r="F15" s="22">
        <v>333</v>
      </c>
      <c r="G15" s="22">
        <v>324</v>
      </c>
      <c r="H15" s="22">
        <v>313</v>
      </c>
      <c r="I15" s="22">
        <v>338</v>
      </c>
      <c r="J15" s="22">
        <v>225</v>
      </c>
      <c r="K15" s="22">
        <v>258</v>
      </c>
      <c r="L15" s="22">
        <v>322</v>
      </c>
      <c r="M15" s="22">
        <v>313</v>
      </c>
      <c r="N15" s="22">
        <v>322</v>
      </c>
      <c r="O15" s="22">
        <f>SUM(tblExpenses[[#This Row],[JAN]:[DEC]])</f>
        <v>3628</v>
      </c>
      <c r="P15" s="14"/>
    </row>
    <row r="16" spans="1:16" ht="21" customHeight="1" x14ac:dyDescent="0.2">
      <c r="A16" s="1"/>
      <c r="B16" s="10" t="s">
        <v>66</v>
      </c>
      <c r="C16" s="22">
        <v>345</v>
      </c>
      <c r="D16" s="22">
        <v>345</v>
      </c>
      <c r="E16" s="22">
        <v>345</v>
      </c>
      <c r="F16" s="22">
        <v>345</v>
      </c>
      <c r="G16" s="22">
        <v>345</v>
      </c>
      <c r="H16" s="22">
        <v>345</v>
      </c>
      <c r="I16" s="22">
        <v>345</v>
      </c>
      <c r="J16" s="22">
        <v>345</v>
      </c>
      <c r="K16" s="22">
        <v>345</v>
      </c>
      <c r="L16" s="22">
        <v>345</v>
      </c>
      <c r="M16" s="22">
        <v>345</v>
      </c>
      <c r="N16" s="22">
        <v>345</v>
      </c>
      <c r="O16" s="22">
        <f>SUM(tblExpenses[[#This Row],[JAN]:[DEC]])</f>
        <v>4140</v>
      </c>
      <c r="P16" s="14"/>
    </row>
    <row r="17" spans="1:16" ht="21" customHeight="1" x14ac:dyDescent="0.2">
      <c r="A17" s="1"/>
      <c r="B17" s="10" t="s">
        <v>74</v>
      </c>
      <c r="C17" s="22">
        <v>120</v>
      </c>
      <c r="D17" s="22">
        <v>120</v>
      </c>
      <c r="E17" s="22">
        <v>120</v>
      </c>
      <c r="F17" s="22">
        <v>120</v>
      </c>
      <c r="G17" s="22">
        <v>120</v>
      </c>
      <c r="H17" s="22">
        <v>120</v>
      </c>
      <c r="I17" s="22">
        <v>120</v>
      </c>
      <c r="J17" s="22">
        <v>120</v>
      </c>
      <c r="K17" s="22">
        <v>120</v>
      </c>
      <c r="L17" s="22">
        <v>120</v>
      </c>
      <c r="M17" s="22">
        <v>120</v>
      </c>
      <c r="N17" s="22">
        <v>120</v>
      </c>
      <c r="O17" s="22">
        <f>SUM(tblExpenses[[#This Row],[JAN]:[DEC]])</f>
        <v>1440</v>
      </c>
      <c r="P17" s="14"/>
    </row>
    <row r="18" spans="1:16" ht="21" customHeight="1" x14ac:dyDescent="0.2">
      <c r="A18" s="1"/>
      <c r="B18" s="10" t="s">
        <v>67</v>
      </c>
      <c r="C18" s="22">
        <v>50</v>
      </c>
      <c r="D18" s="22">
        <v>50</v>
      </c>
      <c r="E18" s="22">
        <v>50</v>
      </c>
      <c r="F18" s="22">
        <v>50</v>
      </c>
      <c r="G18" s="22">
        <v>50</v>
      </c>
      <c r="H18" s="22">
        <v>50</v>
      </c>
      <c r="I18" s="22">
        <v>50</v>
      </c>
      <c r="J18" s="22">
        <v>50</v>
      </c>
      <c r="K18" s="22">
        <v>50</v>
      </c>
      <c r="L18" s="22">
        <v>50</v>
      </c>
      <c r="M18" s="22">
        <v>50</v>
      </c>
      <c r="N18" s="22">
        <v>50</v>
      </c>
      <c r="O18" s="22">
        <f>SUM(tblExpenses[[#This Row],[JAN]:[DEC]])</f>
        <v>600</v>
      </c>
      <c r="P18" s="14"/>
    </row>
    <row r="19" spans="1:16" ht="21" customHeight="1" x14ac:dyDescent="0.2">
      <c r="A19" s="1"/>
      <c r="B19" s="10" t="s">
        <v>68</v>
      </c>
      <c r="C19" s="22">
        <v>72</v>
      </c>
      <c r="D19" s="22">
        <v>70</v>
      </c>
      <c r="E19" s="22">
        <v>80</v>
      </c>
      <c r="F19" s="22">
        <v>70</v>
      </c>
      <c r="G19" s="22">
        <v>75</v>
      </c>
      <c r="H19" s="22">
        <v>80</v>
      </c>
      <c r="I19" s="22">
        <v>90</v>
      </c>
      <c r="J19" s="22">
        <v>73</v>
      </c>
      <c r="K19" s="22">
        <v>75</v>
      </c>
      <c r="L19" s="22">
        <v>70</v>
      </c>
      <c r="M19" s="22">
        <v>80</v>
      </c>
      <c r="N19" s="22">
        <v>70</v>
      </c>
      <c r="O19" s="22">
        <f>SUM(tblExpenses[[#This Row],[JAN]:[DEC]])</f>
        <v>905</v>
      </c>
      <c r="P19" s="14"/>
    </row>
    <row r="20" spans="1:16" ht="21" customHeight="1" x14ac:dyDescent="0.2">
      <c r="A20" s="1"/>
      <c r="B20" s="10" t="s">
        <v>69</v>
      </c>
      <c r="C20" s="22">
        <v>60</v>
      </c>
      <c r="D20" s="22">
        <v>63</v>
      </c>
      <c r="E20" s="22">
        <v>65</v>
      </c>
      <c r="F20" s="22">
        <v>60</v>
      </c>
      <c r="G20" s="22">
        <v>65</v>
      </c>
      <c r="H20" s="22">
        <v>60</v>
      </c>
      <c r="I20" s="22">
        <v>63</v>
      </c>
      <c r="J20" s="22">
        <v>60</v>
      </c>
      <c r="K20" s="22">
        <v>63</v>
      </c>
      <c r="L20" s="22">
        <v>60</v>
      </c>
      <c r="M20" s="22">
        <v>60</v>
      </c>
      <c r="N20" s="22">
        <v>60</v>
      </c>
      <c r="O20" s="22">
        <f>SUM(tblExpenses[[#This Row],[JAN]:[DEC]])</f>
        <v>739</v>
      </c>
      <c r="P20" s="14"/>
    </row>
    <row r="21" spans="1:16" ht="21" customHeight="1" x14ac:dyDescent="0.2">
      <c r="A21" s="1"/>
      <c r="B21" s="10" t="s">
        <v>70</v>
      </c>
      <c r="C21" s="22">
        <v>45</v>
      </c>
      <c r="D21" s="22">
        <v>45</v>
      </c>
      <c r="E21" s="22">
        <v>100</v>
      </c>
      <c r="F21" s="22">
        <v>45</v>
      </c>
      <c r="G21" s="22">
        <v>45</v>
      </c>
      <c r="H21" s="22">
        <v>45</v>
      </c>
      <c r="I21" s="22">
        <v>45</v>
      </c>
      <c r="J21" s="22">
        <v>45</v>
      </c>
      <c r="K21" s="22">
        <v>45</v>
      </c>
      <c r="L21" s="22">
        <v>45</v>
      </c>
      <c r="M21" s="22">
        <v>45</v>
      </c>
      <c r="N21" s="22">
        <v>45</v>
      </c>
      <c r="O21" s="22">
        <f>SUM(tblExpenses[[#This Row],[JAN]:[DEC]])</f>
        <v>595</v>
      </c>
      <c r="P21" s="14"/>
    </row>
    <row r="22" spans="1:16" ht="21" customHeight="1" x14ac:dyDescent="0.2">
      <c r="A22" s="1"/>
      <c r="B22" s="10" t="s">
        <v>71</v>
      </c>
      <c r="C22" s="22">
        <v>155</v>
      </c>
      <c r="D22" s="22">
        <v>155</v>
      </c>
      <c r="E22" s="22">
        <v>158</v>
      </c>
      <c r="F22" s="22">
        <v>160</v>
      </c>
      <c r="G22" s="22">
        <v>165</v>
      </c>
      <c r="H22" s="22">
        <v>200</v>
      </c>
      <c r="I22" s="22">
        <v>340</v>
      </c>
      <c r="J22" s="22">
        <v>350</v>
      </c>
      <c r="K22" s="22">
        <v>240</v>
      </c>
      <c r="L22" s="22">
        <v>180</v>
      </c>
      <c r="M22" s="22">
        <v>200</v>
      </c>
      <c r="N22" s="22">
        <v>180</v>
      </c>
      <c r="O22" s="22">
        <f>SUM(tblExpenses[[#This Row],[JAN]:[DEC]])</f>
        <v>2483</v>
      </c>
      <c r="P22" s="14"/>
    </row>
    <row r="23" spans="1:16" ht="21" customHeight="1" x14ac:dyDescent="0.2">
      <c r="A23" s="1"/>
      <c r="B23" s="10" t="s">
        <v>72</v>
      </c>
      <c r="C23" s="22">
        <v>35</v>
      </c>
      <c r="D23" s="22">
        <v>35</v>
      </c>
      <c r="E23" s="22">
        <v>37</v>
      </c>
      <c r="F23" s="22">
        <v>39</v>
      </c>
      <c r="G23" s="22">
        <v>45</v>
      </c>
      <c r="H23" s="22">
        <v>42</v>
      </c>
      <c r="I23" s="22">
        <v>42</v>
      </c>
      <c r="J23" s="22">
        <v>36</v>
      </c>
      <c r="K23" s="22">
        <v>38</v>
      </c>
      <c r="L23" s="22">
        <v>40</v>
      </c>
      <c r="M23" s="22">
        <v>42</v>
      </c>
      <c r="N23" s="22">
        <v>40</v>
      </c>
      <c r="O23" s="22">
        <f>SUM(tblExpenses[[#This Row],[JAN]:[DEC]])</f>
        <v>471</v>
      </c>
      <c r="P23" s="14"/>
    </row>
    <row r="24" spans="1:16" ht="21" customHeight="1" x14ac:dyDescent="0.2">
      <c r="A24" s="1"/>
      <c r="B24" s="10" t="s">
        <v>75</v>
      </c>
      <c r="C24" s="22">
        <v>50</v>
      </c>
      <c r="D24" s="22">
        <v>45</v>
      </c>
      <c r="E24" s="22">
        <v>40</v>
      </c>
      <c r="F24" s="22">
        <v>40</v>
      </c>
      <c r="G24" s="22">
        <v>42</v>
      </c>
      <c r="H24" s="22">
        <v>50</v>
      </c>
      <c r="I24" s="22">
        <v>55</v>
      </c>
      <c r="J24" s="22">
        <v>40</v>
      </c>
      <c r="K24" s="22">
        <v>43</v>
      </c>
      <c r="L24" s="22">
        <v>30</v>
      </c>
      <c r="M24" s="22">
        <v>50</v>
      </c>
      <c r="N24" s="22">
        <v>30</v>
      </c>
      <c r="O24" s="22">
        <f>SUM(tblExpenses[[#This Row],[JAN]:[DEC]])</f>
        <v>515</v>
      </c>
      <c r="P24" s="14"/>
    </row>
    <row r="25" spans="1:16" ht="21" customHeight="1" x14ac:dyDescent="0.2">
      <c r="A25" s="1"/>
      <c r="B25" s="10" t="s">
        <v>2</v>
      </c>
      <c r="C25" s="22">
        <v>123</v>
      </c>
      <c r="D25" s="22">
        <v>92</v>
      </c>
      <c r="E25" s="22">
        <v>58</v>
      </c>
      <c r="F25" s="22">
        <v>131</v>
      </c>
      <c r="G25" s="22">
        <v>46</v>
      </c>
      <c r="H25" s="22">
        <v>105</v>
      </c>
      <c r="I25" s="22">
        <v>84</v>
      </c>
      <c r="J25" s="22">
        <v>108</v>
      </c>
      <c r="K25" s="22">
        <v>132</v>
      </c>
      <c r="L25" s="22">
        <v>136</v>
      </c>
      <c r="M25" s="22">
        <v>105</v>
      </c>
      <c r="N25" s="22">
        <v>136</v>
      </c>
      <c r="O25" s="22">
        <f>SUM(tblExpenses[[#This Row],[JAN]:[DEC]])</f>
        <v>1256</v>
      </c>
      <c r="P25" s="14"/>
    </row>
    <row r="26" spans="1:16" ht="21" customHeight="1" x14ac:dyDescent="0.2">
      <c r="A26" s="1"/>
      <c r="B26" s="10" t="s">
        <v>1</v>
      </c>
      <c r="C26" s="22">
        <v>550</v>
      </c>
      <c r="D26" s="22">
        <v>550</v>
      </c>
      <c r="E26" s="22">
        <v>550</v>
      </c>
      <c r="F26" s="22">
        <v>550</v>
      </c>
      <c r="G26" s="22">
        <v>550</v>
      </c>
      <c r="H26" s="22">
        <v>550</v>
      </c>
      <c r="I26" s="22">
        <v>550</v>
      </c>
      <c r="J26" s="22">
        <v>550</v>
      </c>
      <c r="K26" s="22">
        <v>550</v>
      </c>
      <c r="L26" s="22">
        <v>550</v>
      </c>
      <c r="M26" s="22">
        <v>550</v>
      </c>
      <c r="N26" s="22">
        <v>550</v>
      </c>
      <c r="O26" s="22">
        <f>SUM(tblExpenses[[#This Row],[JAN]:[DEC]])</f>
        <v>6600</v>
      </c>
      <c r="P26" s="14"/>
    </row>
    <row r="27" spans="1:16" customFormat="1" ht="21" customHeight="1" x14ac:dyDescent="0.2">
      <c r="B27" s="10" t="s">
        <v>4</v>
      </c>
      <c r="C27" s="22">
        <v>200</v>
      </c>
      <c r="D27" s="22">
        <v>225</v>
      </c>
      <c r="E27" s="22">
        <v>300</v>
      </c>
      <c r="F27" s="22">
        <v>200</v>
      </c>
      <c r="G27" s="22">
        <v>200</v>
      </c>
      <c r="H27" s="22">
        <v>200</v>
      </c>
      <c r="I27" s="22">
        <v>250</v>
      </c>
      <c r="J27" s="22">
        <v>325</v>
      </c>
      <c r="K27" s="22">
        <v>200</v>
      </c>
      <c r="L27" s="22">
        <v>200</v>
      </c>
      <c r="M27" s="22">
        <v>200</v>
      </c>
      <c r="N27" s="22">
        <v>200</v>
      </c>
      <c r="O27" s="22">
        <f>SUM(tblExpenses[[#This Row],[JAN]:[DEC]])</f>
        <v>2700</v>
      </c>
      <c r="P27" s="14"/>
    </row>
    <row r="28" spans="1:16" ht="21" customHeight="1" x14ac:dyDescent="0.2">
      <c r="A28" s="1"/>
      <c r="B28" s="10" t="s">
        <v>21</v>
      </c>
      <c r="C28" s="21">
        <f>SUBTOTAL(109,tblExpenses[JAN])</f>
        <v>3555</v>
      </c>
      <c r="D28" s="21">
        <f>SUBTOTAL(109,tblExpenses[FEB])</f>
        <v>3626</v>
      </c>
      <c r="E28" s="21">
        <f>SUBTOTAL(109,tblExpenses[MAR])</f>
        <v>3702</v>
      </c>
      <c r="F28" s="21">
        <f>SUBTOTAL(109,tblExpenses[APR])</f>
        <v>3643</v>
      </c>
      <c r="G28" s="21">
        <f>SUBTOTAL(109,tblExpenses[MAY])</f>
        <v>3572</v>
      </c>
      <c r="H28" s="21">
        <f>SUBTOTAL(109,tblExpenses[JUN])</f>
        <v>3660</v>
      </c>
      <c r="I28" s="21">
        <f>SUBTOTAL(109,tblExpenses[JUL])</f>
        <v>3872</v>
      </c>
      <c r="J28" s="21">
        <f>SUBTOTAL(109,tblExpenses[AUG])</f>
        <v>3827</v>
      </c>
      <c r="K28" s="21">
        <f>SUBTOTAL(109,tblExpenses[SEP])</f>
        <v>3659</v>
      </c>
      <c r="L28" s="21">
        <f>SUBTOTAL(109,tblExpenses[OCT])</f>
        <v>3648</v>
      </c>
      <c r="M28" s="21">
        <f>SUBTOTAL(109,tblExpenses[NOV])</f>
        <v>3660</v>
      </c>
      <c r="N28" s="21">
        <f>SUBTOTAL(109,tblExpenses[DEC])</f>
        <v>3648</v>
      </c>
      <c r="O28" s="21">
        <f>SUBTOTAL(109,tblExpenses[YTD TOTAL])</f>
        <v>44072</v>
      </c>
      <c r="P28" s="13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English!C14:N14</xm:f>
              <xm:sqref>P14</xm:sqref>
            </x14:sparkline>
            <x14:sparkline>
              <xm:f>English!C15:N15</xm:f>
              <xm:sqref>P15</xm:sqref>
            </x14:sparkline>
            <x14:sparkline>
              <xm:f>English!C16:N16</xm:f>
              <xm:sqref>P16</xm:sqref>
            </x14:sparkline>
            <x14:sparkline>
              <xm:f>English!C17:N17</xm:f>
              <xm:sqref>P17</xm:sqref>
            </x14:sparkline>
            <x14:sparkline>
              <xm:f>English!C18:N18</xm:f>
              <xm:sqref>P18</xm:sqref>
            </x14:sparkline>
            <x14:sparkline>
              <xm:f>English!C19:N19</xm:f>
              <xm:sqref>P19</xm:sqref>
            </x14:sparkline>
            <x14:sparkline>
              <xm:f>English!C20:N20</xm:f>
              <xm:sqref>P20</xm:sqref>
            </x14:sparkline>
            <x14:sparkline>
              <xm:f>English!C21:N21</xm:f>
              <xm:sqref>P21</xm:sqref>
            </x14:sparkline>
            <x14:sparkline>
              <xm:f>English!C22:N22</xm:f>
              <xm:sqref>P22</xm:sqref>
            </x14:sparkline>
            <x14:sparkline>
              <xm:f>English!C23:N23</xm:f>
              <xm:sqref>P23</xm:sqref>
            </x14:sparkline>
            <x14:sparkline>
              <xm:f>English!C24:N24</xm:f>
              <xm:sqref>P24</xm:sqref>
            </x14:sparkline>
            <x14:sparkline>
              <xm:f>English!C25:N25</xm:f>
              <xm:sqref>P25</xm:sqref>
            </x14:sparkline>
            <x14:sparkline>
              <xm:f>English!C26:N26</xm:f>
              <xm:sqref>P26</xm:sqref>
            </x14:sparkline>
            <x14:sparkline>
              <xm:f>English!C27:N27</xm:f>
              <xm:sqref>P27</xm:sqref>
            </x14:sparkline>
          </x14:sparklines>
        </x14:sparklineGroup>
        <x14:sparklineGroup manualMax="0" manualMin="0"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English!C8:N8</xm:f>
              <xm:sqref>P8</xm:sqref>
            </x14:sparkline>
            <x14:sparkline>
              <xm:f>English!C9:N9</xm:f>
              <xm:sqref>P9</xm:sqref>
            </x14:sparkline>
            <x14:sparkline>
              <xm:f>English!C10:N10</xm:f>
              <xm:sqref>P10</xm:sqref>
            </x14:sparkline>
          </x14:sparklines>
        </x14:sparklineGroup>
        <x14:sparklineGroup manualMax="0" manualMin="0"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English!C28:N28</xm:f>
              <xm:sqref>P28</xm:sqref>
            </x14:sparkline>
            <x14:sparkline>
              <xm:f>English!C11:N11</xm:f>
              <xm:sqref>P11</xm:sqref>
            </x14:sparkline>
            <x14:sparkline>
              <xm:f>English!C5:N5</xm:f>
              <xm:sqref>P5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عربي</vt:lpstr>
      <vt:lpstr>English</vt:lpstr>
      <vt:lpstr>عربي!BudgetYear</vt:lpstr>
      <vt:lpstr>BudgetYear</vt:lpstr>
      <vt:lpstr>English!Print_Titles</vt:lpstr>
      <vt:lpstr>عربي!Print_Titles</vt:lpstr>
    </vt:vector>
  </TitlesOfParts>
  <Manager/>
  <Company/>
  <LinksUpToDate>false</LinksUpToDate>
  <SharedDoc>false</SharedDoc>
  <HyperlinkBase>www.Waraqi.com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Family_Budget_001_A_E</dc:title>
  <dc:subject>Family_Budget_001_A_E</dc:subject>
  <dc:creator/>
  <cp:keywords>General and Others; Finance and Accounting</cp:keywords>
  <dc:description>عزيزي المستفيد ،، حقوق المستند ليست محفوظة ! هدفنا في (ورقي) أن نقوم بنشر المعرفة العربية، لذلك نأمل منك حال إستفادتك من هذا المستند أن تقوم بنشر اسم الموقع وتجربتك المثمرة معنا
www.Waraqi.com</dc:description>
  <cp:lastModifiedBy/>
  <dcterms:created xsi:type="dcterms:W3CDTF">2014-05-01T06:57:18Z</dcterms:created>
  <dcterms:modified xsi:type="dcterms:W3CDTF">2014-05-27T20:25:33Z</dcterms:modified>
  <cp:category>General and Others; Finance and Accounting</cp:category>
  <cp:contentStatus>Final</cp:contentStatus>
  <dc:language>Arabic and English</dc:language>
  <cp:version>1.0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  <property fmtid="{D5CDD505-2E9C-101B-9397-08002B2CF9AE}" pid="3" name="Classification">
    <vt:lpwstr>NOT-APPL</vt:lpwstr>
  </property>
  <property fmtid="{D5CDD505-2E9C-101B-9397-08002B2CF9AE}" pid="4" name="Source">
    <vt:lpwstr>External</vt:lpwstr>
  </property>
  <property fmtid="{D5CDD505-2E9C-101B-9397-08002B2CF9AE}" pid="5" name="Footers">
    <vt:lpwstr>External No Footers</vt:lpwstr>
  </property>
  <property fmtid="{D5CDD505-2E9C-101B-9397-08002B2CF9AE}" pid="6" name="DocClassification">
    <vt:lpwstr>CLANOTAPP</vt:lpwstr>
  </property>
</Properties>
</file>